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godwana\Downloads\"/>
    </mc:Choice>
  </mc:AlternateContent>
  <xr:revisionPtr revIDLastSave="0" documentId="13_ncr:1_{D8D9FBE2-C5F2-4264-9763-1296724E02A1}" xr6:coauthVersionLast="47" xr6:coauthVersionMax="47" xr10:uidLastSave="{00000000-0000-0000-0000-000000000000}"/>
  <bookViews>
    <workbookView xWindow="28680" yWindow="2310" windowWidth="19440" windowHeight="11040" xr2:uid="{4F4E23FF-B4C4-4753-82CB-599FDA80217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8" i="1"/>
  <c r="K7" i="1"/>
  <c r="K6" i="1"/>
  <c r="K5" i="1"/>
  <c r="K4" i="1"/>
  <c r="K3" i="1"/>
  <c r="K2" i="1"/>
  <c r="J6" i="1"/>
  <c r="J3" i="1"/>
  <c r="J4" i="1"/>
  <c r="J2" i="1"/>
  <c r="J7" i="1"/>
  <c r="J9" i="1"/>
  <c r="D38" i="1"/>
  <c r="D37" i="1"/>
  <c r="D36" i="1"/>
  <c r="C37" i="1"/>
  <c r="C36" i="1"/>
  <c r="B37" i="1"/>
  <c r="D33" i="1"/>
  <c r="D32" i="1"/>
  <c r="B32" i="1"/>
  <c r="C31" i="1" s="1"/>
  <c r="B27" i="1"/>
  <c r="C26" i="1" s="1"/>
  <c r="B2" i="2"/>
  <c r="B2" i="1"/>
  <c r="D2" i="1" s="1"/>
  <c r="H2" i="1"/>
  <c r="B3" i="1"/>
  <c r="D3" i="1"/>
  <c r="E3" i="1" s="1"/>
  <c r="H3" i="1"/>
  <c r="B4" i="1"/>
  <c r="D4" i="1" s="1"/>
  <c r="E4" i="1" s="1"/>
  <c r="H4" i="1"/>
  <c r="B5" i="1"/>
  <c r="D5" i="1" s="1"/>
  <c r="E5" i="1" s="1"/>
  <c r="H5" i="1"/>
  <c r="H6" i="1"/>
  <c r="H7" i="1"/>
  <c r="H8" i="1"/>
  <c r="H9" i="1"/>
  <c r="B21" i="1"/>
  <c r="B22" i="1" s="1"/>
  <c r="C21" i="1" s="1"/>
  <c r="C27" i="1" l="1"/>
  <c r="D26" i="1"/>
  <c r="C32" i="1"/>
  <c r="D31" i="1" s="1"/>
  <c r="E10" i="1"/>
  <c r="K10" i="1"/>
  <c r="C22" i="1"/>
  <c r="D21" i="1" s="1"/>
  <c r="D27" i="1" l="1"/>
  <c r="D22" i="1"/>
  <c r="E21" i="1" s="1"/>
  <c r="E26" i="1" l="1"/>
  <c r="F26" i="1" s="1"/>
  <c r="G26" i="1" s="1"/>
  <c r="G28" i="1" s="1"/>
  <c r="E22" i="1"/>
  <c r="F21" i="1" s="1"/>
  <c r="F22" i="1" l="1"/>
  <c r="G21" i="1" s="1"/>
  <c r="G22" i="1" l="1"/>
  <c r="G23" i="1" s="1"/>
</calcChain>
</file>

<file path=xl/sharedStrings.xml><?xml version="1.0" encoding="utf-8"?>
<sst xmlns="http://schemas.openxmlformats.org/spreadsheetml/2006/main" count="36" uniqueCount="26">
  <si>
    <t>Distribution</t>
  </si>
  <si>
    <t xml:space="preserve">Balance at Declaration </t>
  </si>
  <si>
    <t>VELG</t>
  </si>
  <si>
    <t>NGEMB2</t>
  </si>
  <si>
    <t>AYEF</t>
  </si>
  <si>
    <t xml:space="preserve">Distributions </t>
  </si>
  <si>
    <t>SWEB2</t>
  </si>
  <si>
    <t>PGEF</t>
  </si>
  <si>
    <t>GLOH</t>
  </si>
  <si>
    <t>NIGFCA</t>
  </si>
  <si>
    <t>MPID</t>
  </si>
  <si>
    <t>FEPA2</t>
  </si>
  <si>
    <t>COGFB4</t>
  </si>
  <si>
    <t>IMB3</t>
  </si>
  <si>
    <t>AGOE</t>
  </si>
  <si>
    <t>Estimated Cost</t>
  </si>
  <si>
    <t>Units to buy</t>
  </si>
  <si>
    <t xml:space="preserve">Funds to buy </t>
  </si>
  <si>
    <t xml:space="preserve">Proceeds Expected </t>
  </si>
  <si>
    <t>Units to sell</t>
  </si>
  <si>
    <t xml:space="preserve">Distribution Units </t>
  </si>
  <si>
    <t xml:space="preserve">Units Bought - Rebalance </t>
  </si>
  <si>
    <t xml:space="preserve">Funds to sell  </t>
  </si>
  <si>
    <t>Units Sold- Rebalance</t>
  </si>
  <si>
    <t xml:space="preserve">MPID </t>
  </si>
  <si>
    <t>Balance at Declaration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</si>
</sst>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&quot;#,##0.00;[Red]\-&quot;R&quot;#,##0.00"/>
    <numFmt numFmtId="164" formatCode="&quot;R&quot;#,##0.00"/>
    <numFmt numFmtId="165" formatCode="0.0000"/>
    <numFmt numFmtId="172" formatCode="#,##0.0000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4" fontId="2" fillId="0" borderId="0" xfId="0" applyNumberFormat="1" applyFont="1"/>
    <xf numFmtId="0" fontId="2" fillId="0" borderId="0" xfId="0" applyFont="1"/>
    <xf numFmtId="164" fontId="3" fillId="0" borderId="1" xfId="0" applyNumberFormat="1" applyFont="1" applyBorder="1"/>
    <xf numFmtId="164" fontId="4" fillId="0" borderId="1" xfId="0" applyNumberFormat="1" applyFont="1" applyBorder="1"/>
    <xf numFmtId="164" fontId="5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/>
    <xf numFmtId="0" fontId="3" fillId="0" borderId="0" xfId="0" applyFont="1"/>
    <xf numFmtId="49" fontId="2" fillId="0" borderId="0" xfId="0" applyNumberFormat="1" applyFont="1"/>
    <xf numFmtId="8" fontId="0" fillId="0" borderId="0" xfId="0" applyNumberFormat="1"/>
    <xf numFmtId="0" fontId="0" fillId="0" borderId="0" xfId="0" applyNumberFormat="1"/>
    <xf numFmtId="172" fontId="0" fillId="0" borderId="0" xfId="0" applyNumberFormat="1"/>
    <xf numFmtId="0" fontId="6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2535-04C9-4E0A-BA80-272C16D46DE5}">
  <dimension ref="A1:K38"/>
  <sheetViews>
    <sheetView tabSelected="1" workbookViewId="0">
      <selection activeCell="E16" sqref="E16"/>
    </sheetView>
  </sheetViews>
  <sheetFormatPr defaultRowHeight="14.4" x14ac:dyDescent="0.3"/>
  <cols>
    <col min="1" max="1" width="21.21875" bestFit="1" customWidth="1"/>
    <col min="2" max="2" width="23.88671875" customWidth="1"/>
    <col min="3" max="3" width="18" customWidth="1"/>
    <col min="4" max="4" width="11.5546875" bestFit="1" customWidth="1"/>
    <col min="5" max="5" width="20.21875" style="1" customWidth="1"/>
    <col min="6" max="6" width="12.77734375" customWidth="1"/>
    <col min="7" max="7" width="14.44140625" customWidth="1"/>
    <col min="8" max="8" width="23.77734375" customWidth="1"/>
    <col min="9" max="9" width="19.21875" customWidth="1"/>
    <col min="10" max="10" width="17.44140625" customWidth="1"/>
    <col min="11" max="11" width="18.88671875" customWidth="1"/>
  </cols>
  <sheetData>
    <row r="1" spans="1:11" x14ac:dyDescent="0.3">
      <c r="A1" s="5" t="s">
        <v>22</v>
      </c>
      <c r="B1" s="5" t="s">
        <v>21</v>
      </c>
      <c r="C1" s="5" t="s">
        <v>20</v>
      </c>
      <c r="D1" s="5" t="s">
        <v>19</v>
      </c>
      <c r="E1" s="9" t="s">
        <v>18</v>
      </c>
      <c r="F1" s="12"/>
      <c r="G1" s="5" t="s">
        <v>17</v>
      </c>
      <c r="H1" s="5" t="s">
        <v>23</v>
      </c>
      <c r="I1" s="5" t="s">
        <v>20</v>
      </c>
      <c r="J1" s="5" t="s">
        <v>16</v>
      </c>
      <c r="K1" s="11" t="s">
        <v>15</v>
      </c>
    </row>
    <row r="2" spans="1:11" x14ac:dyDescent="0.3">
      <c r="A2" t="s">
        <v>4</v>
      </c>
      <c r="B2">
        <f>7769.9494+117.406</f>
        <v>7887.3554000000004</v>
      </c>
      <c r="C2">
        <v>228.41200000000001</v>
      </c>
      <c r="D2">
        <f>C2+B2</f>
        <v>8115.7674000000006</v>
      </c>
      <c r="E2" s="10">
        <v>-470776.18900000001</v>
      </c>
      <c r="G2" t="s">
        <v>14</v>
      </c>
      <c r="H2">
        <f>23.9672+1586.1752</f>
        <v>1610.1424</v>
      </c>
      <c r="I2">
        <v>0.1754</v>
      </c>
      <c r="J2">
        <f>I2+H2</f>
        <v>1610.3178</v>
      </c>
      <c r="K2" s="8">
        <f>139.7996*J2</f>
        <v>225121.78431288002</v>
      </c>
    </row>
    <row r="3" spans="1:11" x14ac:dyDescent="0.3">
      <c r="A3" t="s">
        <v>13</v>
      </c>
      <c r="B3">
        <f>18611.8774+281.2332</f>
        <v>18893.1106</v>
      </c>
      <c r="C3">
        <v>0</v>
      </c>
      <c r="D3">
        <f>18611.8774+281.2332</f>
        <v>18893.1106</v>
      </c>
      <c r="E3" s="10">
        <f>-D3*29.3568</f>
        <v>-554641.26926207996</v>
      </c>
      <c r="G3" t="s">
        <v>12</v>
      </c>
      <c r="H3">
        <f>14.4938+959.2312</f>
        <v>973.72499999999991</v>
      </c>
      <c r="I3">
        <v>0.24529999999999999</v>
      </c>
      <c r="J3">
        <f t="shared" ref="J3:J4" si="0">I3+H3</f>
        <v>973.97029999999995</v>
      </c>
      <c r="K3" s="8">
        <f>J3*182.0433</f>
        <v>177304.76751398997</v>
      </c>
    </row>
    <row r="4" spans="1:11" x14ac:dyDescent="0.3">
      <c r="A4" t="s">
        <v>3</v>
      </c>
      <c r="B4">
        <f>2774.1067+41.8617</f>
        <v>2815.9683999999997</v>
      </c>
      <c r="C4">
        <v>10.6464</v>
      </c>
      <c r="D4">
        <f>C4+B4</f>
        <v>2826.6147999999998</v>
      </c>
      <c r="E4" s="10">
        <f>13.4714*-D4</f>
        <v>-38078.458616719996</v>
      </c>
      <c r="G4" t="s">
        <v>11</v>
      </c>
      <c r="H4">
        <f>506.256+33504.4354</f>
        <v>34010.691400000003</v>
      </c>
      <c r="I4" s="15">
        <v>927.02620000000002</v>
      </c>
      <c r="J4">
        <f t="shared" si="0"/>
        <v>34937.717600000004</v>
      </c>
      <c r="K4" s="8">
        <f>J4*4.9528</f>
        <v>173039.52772928</v>
      </c>
    </row>
    <row r="5" spans="1:11" x14ac:dyDescent="0.3">
      <c r="A5" t="s">
        <v>2</v>
      </c>
      <c r="B5">
        <f>4982.2954+75.3815</f>
        <v>5057.6769000000004</v>
      </c>
      <c r="C5" s="3">
        <v>884.34703775202172</v>
      </c>
      <c r="D5" s="3">
        <f>C5+B5</f>
        <v>5942.023937752022</v>
      </c>
      <c r="E5" s="10">
        <f>-D5*1.4799</f>
        <v>-8793.6012254792167</v>
      </c>
      <c r="G5" t="s">
        <v>10</v>
      </c>
      <c r="H5">
        <f>170.964+11319.4687</f>
        <v>11490.432699999999</v>
      </c>
      <c r="I5">
        <v>1245.1440225513193</v>
      </c>
      <c r="J5">
        <v>12735.576722551317</v>
      </c>
      <c r="K5" s="8">
        <f>J5*6.7752</f>
        <v>86286.079410629682</v>
      </c>
    </row>
    <row r="6" spans="1:11" x14ac:dyDescent="0.3">
      <c r="E6" s="9"/>
      <c r="G6" t="s">
        <v>9</v>
      </c>
      <c r="H6">
        <f>113.352+9800.1349</f>
        <v>9913.4868999999999</v>
      </c>
      <c r="I6">
        <v>0</v>
      </c>
      <c r="J6">
        <f>H6</f>
        <v>9913.4868999999999</v>
      </c>
      <c r="K6" s="8">
        <f>J6*22.0827</f>
        <v>218916.55716662999</v>
      </c>
    </row>
    <row r="7" spans="1:11" x14ac:dyDescent="0.3">
      <c r="G7" t="s">
        <v>8</v>
      </c>
      <c r="H7">
        <f>153.112+10128.5449</f>
        <v>10281.6569</v>
      </c>
      <c r="I7">
        <v>0</v>
      </c>
      <c r="J7">
        <f>I7+H7</f>
        <v>10281.6569</v>
      </c>
      <c r="K7" s="8">
        <f>J7*20.603</f>
        <v>211832.97711070001</v>
      </c>
    </row>
    <row r="8" spans="1:11" x14ac:dyDescent="0.3">
      <c r="G8" t="s">
        <v>7</v>
      </c>
      <c r="H8">
        <f>3.1108+206.2185</f>
        <v>209.32930000000002</v>
      </c>
      <c r="I8">
        <v>9.9495000000000005</v>
      </c>
      <c r="J8">
        <v>219.27879779601395</v>
      </c>
      <c r="K8" s="8">
        <f>J8*17.8441</f>
        <v>3912.8327957518527</v>
      </c>
    </row>
    <row r="9" spans="1:11" ht="15" thickBot="1" x14ac:dyDescent="0.35">
      <c r="G9" t="s">
        <v>6</v>
      </c>
      <c r="H9">
        <f>313.5898+4.7632</f>
        <v>318.35300000000001</v>
      </c>
      <c r="I9">
        <v>4.9672999999999998</v>
      </c>
      <c r="J9">
        <f>I9+H9</f>
        <v>323.32030000000003</v>
      </c>
      <c r="K9" s="8">
        <f>J9*47.1688</f>
        <v>15250.63056664</v>
      </c>
    </row>
    <row r="10" spans="1:11" ht="15" thickBot="1" x14ac:dyDescent="0.35">
      <c r="E10" s="7">
        <f>SUM(E2:E5)</f>
        <v>-1072289.5181042792</v>
      </c>
      <c r="K10" s="6">
        <f>SUM(K2:K9)</f>
        <v>1111665.1566065014</v>
      </c>
    </row>
    <row r="13" spans="1:11" x14ac:dyDescent="0.3">
      <c r="A13" t="s">
        <v>5</v>
      </c>
      <c r="E13" s="2"/>
    </row>
    <row r="14" spans="1:11" x14ac:dyDescent="0.3">
      <c r="A14" s="5" t="s">
        <v>4</v>
      </c>
      <c r="B14" s="4">
        <v>45383</v>
      </c>
      <c r="E14" s="2"/>
    </row>
    <row r="15" spans="1:11" x14ac:dyDescent="0.3">
      <c r="B15">
        <v>228.41200000000001</v>
      </c>
      <c r="E15" s="2"/>
    </row>
    <row r="16" spans="1:11" x14ac:dyDescent="0.3">
      <c r="E16" s="2"/>
    </row>
    <row r="17" spans="1:10" x14ac:dyDescent="0.3">
      <c r="A17" s="5" t="s">
        <v>3</v>
      </c>
      <c r="B17" s="4">
        <v>45293</v>
      </c>
      <c r="E17" s="2"/>
    </row>
    <row r="18" spans="1:10" x14ac:dyDescent="0.3">
      <c r="B18">
        <v>10.6464</v>
      </c>
      <c r="E18" s="2"/>
    </row>
    <row r="19" spans="1:10" x14ac:dyDescent="0.3">
      <c r="E19" s="2"/>
    </row>
    <row r="20" spans="1:10" x14ac:dyDescent="0.3">
      <c r="A20" s="5" t="s">
        <v>2</v>
      </c>
      <c r="B20" s="4">
        <v>45110</v>
      </c>
      <c r="C20" s="4">
        <v>45201</v>
      </c>
      <c r="D20" s="4">
        <v>45293</v>
      </c>
      <c r="E20" s="4">
        <v>45384</v>
      </c>
      <c r="F20" s="4">
        <v>45474</v>
      </c>
      <c r="G20" s="4">
        <v>45566</v>
      </c>
      <c r="H20" s="4"/>
      <c r="I20" s="4"/>
    </row>
    <row r="21" spans="1:10" x14ac:dyDescent="0.3">
      <c r="A21" t="s">
        <v>1</v>
      </c>
      <c r="B21" s="3">
        <f>4982.2954+75.3815</f>
        <v>5057.6769000000004</v>
      </c>
      <c r="C21" s="3">
        <f>B21+B22</f>
        <v>5195.0477764694688</v>
      </c>
      <c r="D21" s="3">
        <f>C21+C22</f>
        <v>5339.8126341782317</v>
      </c>
      <c r="E21" s="3">
        <f>D21+D22</f>
        <v>5486.6347257230555</v>
      </c>
      <c r="F21" s="3">
        <f>E21+E22</f>
        <v>5637.4105399007894</v>
      </c>
      <c r="G21" s="3">
        <f>F21+F22</f>
        <v>5791.2555856750996</v>
      </c>
      <c r="H21" s="3"/>
      <c r="I21" s="3"/>
    </row>
    <row r="22" spans="1:10" x14ac:dyDescent="0.3">
      <c r="A22" t="s">
        <v>0</v>
      </c>
      <c r="B22" s="3">
        <f>B21*0.0271608644018894</f>
        <v>137.37087646946836</v>
      </c>
      <c r="C22" s="3">
        <f>C21*0.0278659338542492</f>
        <v>144.76485770876261</v>
      </c>
      <c r="D22" s="3">
        <f>D21*0.0274957384469013</f>
        <v>146.82209154482371</v>
      </c>
      <c r="E22" s="3">
        <f>E21*0.027480563535759</f>
        <v>150.77581417773408</v>
      </c>
      <c r="F22">
        <f>F21*0.0272900198921857</f>
        <v>153.84504577430985</v>
      </c>
      <c r="G22">
        <f>G21*0.0260337935092788</f>
        <v>150.76835207692301</v>
      </c>
      <c r="J22" s="3"/>
    </row>
    <row r="23" spans="1:10" x14ac:dyDescent="0.3">
      <c r="E23" s="2"/>
      <c r="G23" s="3">
        <f>G21+G22</f>
        <v>5942.0239377520229</v>
      </c>
      <c r="H23" s="3"/>
      <c r="I23" s="3"/>
    </row>
    <row r="24" spans="1:10" x14ac:dyDescent="0.3">
      <c r="E24" s="2"/>
      <c r="G24" s="3"/>
      <c r="H24" s="3"/>
      <c r="I24" s="3"/>
    </row>
    <row r="25" spans="1:10" x14ac:dyDescent="0.3">
      <c r="A25" s="5" t="s">
        <v>24</v>
      </c>
      <c r="B25" s="4">
        <v>45110</v>
      </c>
      <c r="C25" s="4">
        <v>45201</v>
      </c>
      <c r="D25" s="4">
        <v>45293</v>
      </c>
      <c r="E25" s="4">
        <v>45384</v>
      </c>
      <c r="F25" s="4">
        <v>45474</v>
      </c>
      <c r="G25" s="4">
        <v>45566</v>
      </c>
    </row>
    <row r="26" spans="1:10" x14ac:dyDescent="0.3">
      <c r="A26" t="s">
        <v>25</v>
      </c>
      <c r="B26">
        <v>11490.432699999999</v>
      </c>
      <c r="C26">
        <f>B26+B27</f>
        <v>11736.047833996954</v>
      </c>
      <c r="D26">
        <f>C26+C27</f>
        <v>11959.714474687542</v>
      </c>
      <c r="E26" s="2">
        <f>D26+D27</f>
        <v>12265.740922551318</v>
      </c>
      <c r="F26" s="2">
        <f>E26+E27</f>
        <v>12381.261522551318</v>
      </c>
      <c r="G26" s="2">
        <f>F26+F27</f>
        <v>12581.556822551318</v>
      </c>
    </row>
    <row r="27" spans="1:10" x14ac:dyDescent="0.3">
      <c r="B27">
        <f>B26*0.0213756209543749</f>
        <v>245.61513399695454</v>
      </c>
      <c r="C27">
        <f>C26*0.0190580887070579</f>
        <v>223.66664069058868</v>
      </c>
      <c r="D27">
        <f>D26*0.025588106514706</f>
        <v>306.02644786377596</v>
      </c>
      <c r="E27" s="16">
        <v>115.5206</v>
      </c>
      <c r="F27">
        <v>200.2953</v>
      </c>
      <c r="G27">
        <v>154.01990000000001</v>
      </c>
    </row>
    <row r="28" spans="1:10" x14ac:dyDescent="0.3">
      <c r="E28" s="2"/>
      <c r="G28" s="2">
        <f>G26+G27</f>
        <v>12735.576722551317</v>
      </c>
    </row>
    <row r="29" spans="1:10" x14ac:dyDescent="0.3">
      <c r="E29" s="2"/>
    </row>
    <row r="30" spans="1:10" s="5" customFormat="1" x14ac:dyDescent="0.3">
      <c r="A30" s="5" t="s">
        <v>7</v>
      </c>
      <c r="B30" s="4">
        <v>45174</v>
      </c>
      <c r="C30" s="4">
        <v>45352</v>
      </c>
      <c r="D30" s="4">
        <v>45540</v>
      </c>
    </row>
    <row r="31" spans="1:10" x14ac:dyDescent="0.3">
      <c r="A31" t="s">
        <v>1</v>
      </c>
      <c r="B31">
        <v>209.32929999999999</v>
      </c>
      <c r="C31">
        <f>B31+B32</f>
        <v>213.05574437997163</v>
      </c>
      <c r="D31" s="2">
        <f>C31+C32</f>
        <v>214.8090031681848</v>
      </c>
      <c r="E31"/>
    </row>
    <row r="32" spans="1:10" x14ac:dyDescent="0.3">
      <c r="A32" t="s">
        <v>0</v>
      </c>
      <c r="B32">
        <f>B31*0.0178018288886059</f>
        <v>3.7264443799716509</v>
      </c>
      <c r="C32">
        <f>C31*0.0082291082707742</f>
        <v>1.7532587882131785</v>
      </c>
      <c r="D32">
        <f>D31*0.0208082275970971</f>
        <v>4.4697946278291409</v>
      </c>
      <c r="E32" s="2"/>
    </row>
    <row r="33" spans="1:5" x14ac:dyDescent="0.3">
      <c r="D33" s="2">
        <f>D31+D32</f>
        <v>219.27879779601395</v>
      </c>
      <c r="E33" s="2"/>
    </row>
    <row r="34" spans="1:5" x14ac:dyDescent="0.3">
      <c r="E34" s="2"/>
    </row>
    <row r="35" spans="1:5" s="5" customFormat="1" x14ac:dyDescent="0.3">
      <c r="A35" s="5" t="s">
        <v>6</v>
      </c>
      <c r="B35" s="4">
        <v>45108</v>
      </c>
      <c r="C35" s="4">
        <v>45293</v>
      </c>
      <c r="D35" s="4">
        <v>45475</v>
      </c>
      <c r="E35" s="17"/>
    </row>
    <row r="36" spans="1:5" x14ac:dyDescent="0.3">
      <c r="A36" t="s">
        <v>1</v>
      </c>
      <c r="B36">
        <v>318.35300000000001</v>
      </c>
      <c r="C36">
        <f>B36+B37</f>
        <v>319.98051097680769</v>
      </c>
      <c r="D36">
        <f>C36+C37</f>
        <v>321.24931857642508</v>
      </c>
    </row>
    <row r="37" spans="1:5" x14ac:dyDescent="0.3">
      <c r="A37" t="s">
        <v>0</v>
      </c>
      <c r="B37">
        <f>B36*0.0051122840896981</f>
        <v>1.6275109768076592</v>
      </c>
      <c r="C37">
        <f>C36*0.0039652652461366</f>
        <v>1.2688075996173662</v>
      </c>
      <c r="D37">
        <f>D36*0.0064467987017297</f>
        <v>2.071029689930048</v>
      </c>
    </row>
    <row r="38" spans="1:5" x14ac:dyDescent="0.3">
      <c r="D38">
        <f>D36+D37</f>
        <v>323.32034826635515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C63E-80B0-42BB-9F73-BA43B0C7ADA2}">
  <dimension ref="A1:G21"/>
  <sheetViews>
    <sheetView workbookViewId="0">
      <selection activeCell="A2" sqref="A2"/>
    </sheetView>
  </sheetViews>
  <sheetFormatPr defaultRowHeight="14.4" x14ac:dyDescent="0.3"/>
  <cols>
    <col min="1" max="1" width="22.6640625" style="14" customWidth="1"/>
    <col min="2" max="2" width="12" bestFit="1" customWidth="1"/>
  </cols>
  <sheetData>
    <row r="1" spans="1:7" x14ac:dyDescent="0.3">
      <c r="G1" s="13"/>
    </row>
    <row r="2" spans="1:7" x14ac:dyDescent="0.3">
      <c r="A2" s="14">
        <v>1.0555646214099199</v>
      </c>
      <c r="B2">
        <f>830395.8531*A2</f>
        <v>876536.48429786891</v>
      </c>
      <c r="G2" s="13"/>
    </row>
    <row r="3" spans="1:7" x14ac:dyDescent="0.3">
      <c r="G3" s="13"/>
    </row>
    <row r="4" spans="1:7" x14ac:dyDescent="0.3">
      <c r="G4" s="13"/>
    </row>
    <row r="5" spans="1:7" x14ac:dyDescent="0.3">
      <c r="G5" s="13"/>
    </row>
    <row r="6" spans="1:7" x14ac:dyDescent="0.3">
      <c r="G6" s="13"/>
    </row>
    <row r="7" spans="1:7" x14ac:dyDescent="0.3">
      <c r="G7" s="13"/>
    </row>
    <row r="8" spans="1:7" x14ac:dyDescent="0.3">
      <c r="G8" s="13"/>
    </row>
    <row r="9" spans="1:7" x14ac:dyDescent="0.3">
      <c r="G9" s="13"/>
    </row>
    <row r="10" spans="1:7" x14ac:dyDescent="0.3">
      <c r="G10" s="13"/>
    </row>
    <row r="11" spans="1:7" x14ac:dyDescent="0.3">
      <c r="G11" s="13"/>
    </row>
    <row r="12" spans="1:7" x14ac:dyDescent="0.3">
      <c r="G12" s="13"/>
    </row>
    <row r="13" spans="1:7" x14ac:dyDescent="0.3">
      <c r="G13" s="13"/>
    </row>
    <row r="14" spans="1:7" x14ac:dyDescent="0.3">
      <c r="G14" s="13"/>
    </row>
    <row r="15" spans="1:7" x14ac:dyDescent="0.3">
      <c r="G15" s="13"/>
    </row>
    <row r="16" spans="1:7" x14ac:dyDescent="0.3">
      <c r="G16" s="13"/>
    </row>
    <row r="17" spans="7:7" x14ac:dyDescent="0.3">
      <c r="G17" s="13"/>
    </row>
    <row r="18" spans="7:7" x14ac:dyDescent="0.3">
      <c r="G18" s="13"/>
    </row>
    <row r="19" spans="7:7" x14ac:dyDescent="0.3">
      <c r="G19" s="13"/>
    </row>
    <row r="20" spans="7:7" x14ac:dyDescent="0.3">
      <c r="G20" s="13"/>
    </row>
    <row r="21" spans="7:7" x14ac:dyDescent="0.3">
      <c r="G21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Athenkosi Ngodwana</dc:creator>
  <cp:lastModifiedBy>Athenkosi Ngodwana</cp:lastModifiedBy>
  <dcterms:created xsi:type="dcterms:W3CDTF">2024-12-10T11:05:01Z</dcterms:created>
  <dcterms:modified xsi:type="dcterms:W3CDTF">2024-12-10T17:35:53Z</dcterms:modified>
</cp:coreProperties>
</file>